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aze\10. STÁŽ PODZIM 2019\Czinege\Analýza výživné\"/>
    </mc:Choice>
  </mc:AlternateContent>
  <xr:revisionPtr revIDLastSave="0" documentId="13_ncr:1_{18A0FB20-6E34-4AF6-99CF-2D7D17596F3B}" xr6:coauthVersionLast="47" xr6:coauthVersionMax="47" xr10:uidLastSave="{00000000-0000-0000-0000-000000000000}"/>
  <bookViews>
    <workbookView xWindow="-120" yWindow="-120" windowWidth="29040" windowHeight="15840" xr2:uid="{D308AE07-A82E-4298-8603-1F259DFD12AE}"/>
  </bookViews>
  <sheets>
    <sheet name="Výpočet výživného" sheetId="2" r:id="rId1"/>
    <sheet name="Tabulka výživného" sheetId="3" r:id="rId2"/>
    <sheet name="Kontrolní částka" sheetId="5" r:id="rId3"/>
    <sheet name="Pomocné výpočty" sheetId="6" r:id="rId4"/>
  </sheets>
  <definedNames>
    <definedName name="_ftn1" localSheetId="1">'Tabulka výživného'!$A$13</definedName>
    <definedName name="_ftnref1" localSheetId="1">'Tabulka výživného'!#REF!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8" i="5"/>
  <c r="D16" i="2" l="1"/>
  <c r="D17" i="2" s="1"/>
  <c r="D21" i="2" l="1"/>
  <c r="E21" i="2"/>
  <c r="F21" i="2"/>
  <c r="C21" i="2"/>
  <c r="E27" i="2"/>
  <c r="E28" i="2" s="1"/>
  <c r="C9" i="5"/>
  <c r="C10" i="5" s="1"/>
  <c r="C13" i="5" s="1"/>
  <c r="E25" i="2" l="1"/>
  <c r="C23" i="2"/>
  <c r="E26" i="2"/>
  <c r="E29" i="2" s="1"/>
  <c r="E30" i="2" s="1"/>
  <c r="F23" i="2"/>
  <c r="E23" i="2"/>
  <c r="D23" i="2"/>
  <c r="C11" i="5"/>
  <c r="C12" i="5" s="1"/>
  <c r="E31" i="2" l="1"/>
  <c r="B11" i="3"/>
  <c r="D36" i="2" l="1"/>
  <c r="C36" i="2"/>
  <c r="E36" i="2"/>
  <c r="F36" i="2"/>
</calcChain>
</file>

<file path=xl/sharedStrings.xml><?xml version="1.0" encoding="utf-8"?>
<sst xmlns="http://schemas.openxmlformats.org/spreadsheetml/2006/main" count="92" uniqueCount="75">
  <si>
    <t>Etapa</t>
  </si>
  <si>
    <t>Podíl výživného na příjmu povinného</t>
  </si>
  <si>
    <t>Jde-li o jedinou vyživovací povinnost</t>
  </si>
  <si>
    <t>Má-li povinný 1 další vyživovací povinnost</t>
  </si>
  <si>
    <t>Má-li povinný 2 další vyživovací povinnosti</t>
  </si>
  <si>
    <t>Má-li povinný 3 další vyživovací povinnosti</t>
  </si>
  <si>
    <t>Předškolní věk</t>
  </si>
  <si>
    <t>I. stupeň ZŠ</t>
  </si>
  <si>
    <t>II. stupeň ZŠ</t>
  </si>
  <si>
    <t>Kontrolní částka</t>
  </si>
  <si>
    <t>Střední škola a vyšší vzdělávání</t>
  </si>
  <si>
    <t>4 a více</t>
  </si>
  <si>
    <t>Nezabavitelná částka</t>
  </si>
  <si>
    <t>Počet dětí</t>
  </si>
  <si>
    <t>1.dítě</t>
  </si>
  <si>
    <t>2.dítě</t>
  </si>
  <si>
    <t>3.dítě</t>
  </si>
  <si>
    <t>4.dítě</t>
  </si>
  <si>
    <t>Rozdělení výživného</t>
  </si>
  <si>
    <t>Čistá mzda (měsíční)</t>
  </si>
  <si>
    <t>Počet vyživovaných osob (vč. manželky)</t>
  </si>
  <si>
    <t>Výše životního minima</t>
  </si>
  <si>
    <t>Výše normativních nákladů na bydlení</t>
  </si>
  <si>
    <t>Přednostní pohledávky</t>
  </si>
  <si>
    <t>Ano</t>
  </si>
  <si>
    <t>Základní  částka*</t>
  </si>
  <si>
    <t>Částka, která se srazí bez omezení**</t>
  </si>
  <si>
    <t>Provedená srážka</t>
  </si>
  <si>
    <t xml:space="preserve"> - z toho připadající na I. třetinu</t>
  </si>
  <si>
    <t xml:space="preserve"> - z toho připadající na II. třetinu</t>
  </si>
  <si>
    <t>Čistá mzda k vyplacení</t>
  </si>
  <si>
    <t>MODIFIKÁTOR NÁSOBKU</t>
  </si>
  <si>
    <t xml:space="preserve">  (automatický výpočet)</t>
  </si>
  <si>
    <t xml:space="preserve">  (automatický výpočet) ** § 2 nařízení č. 595/2006 Sb.</t>
  </si>
  <si>
    <t xml:space="preserve">  (automatický výpočet) * § 1 odst. 1 nařízení č. 595/2006 Sb.</t>
  </si>
  <si>
    <t>Kalkulačka pro výpočet srážek ze mzdy</t>
  </si>
  <si>
    <t>4. dítě</t>
  </si>
  <si>
    <t>Rozdělení předběžné částky výživného po započítaní péče</t>
  </si>
  <si>
    <t>Podíl rozdělení předběžné částky výživného po započítání péče</t>
  </si>
  <si>
    <t>Výživné k přerozdělení mezi děti</t>
  </si>
  <si>
    <t>Součet hodnot</t>
  </si>
  <si>
    <t xml:space="preserve">Předběžná částka </t>
  </si>
  <si>
    <t>Z nabídky vyberte počet dětí.</t>
  </si>
  <si>
    <t xml:space="preserve"> 6–10 let</t>
  </si>
  <si>
    <t>11–15 let</t>
  </si>
  <si>
    <t>16 a více let</t>
  </si>
  <si>
    <t>Věk dítěte (zpravidla)</t>
  </si>
  <si>
    <r>
      <t>0–5</t>
    </r>
    <r>
      <rPr>
        <sz val="12"/>
        <color rgb="FF000000"/>
        <rFont val="Times New Roman"/>
        <family val="1"/>
        <charset val="238"/>
      </rPr>
      <t xml:space="preserve"> let</t>
    </r>
  </si>
  <si>
    <t>Čistý příjem</t>
  </si>
  <si>
    <t>Výživné v závislosti na péči</t>
  </si>
  <si>
    <t>Kontrolní částka (peněžní hodnota)</t>
  </si>
  <si>
    <t>Výživné po kontrolní částce</t>
  </si>
  <si>
    <t>Zde vyplňte příjem rodiče, jehož výživné se řeší.</t>
  </si>
  <si>
    <t>Pro podrobnosti viz kapitola 1 Manuálu.</t>
  </si>
  <si>
    <t>Pro podrobnosti viz kapitola 2 Manuálu.</t>
  </si>
  <si>
    <t>Pro podrobnosti viz kapitola 4 Manuálu.</t>
  </si>
  <si>
    <r>
      <t xml:space="preserve">Vyplňte červeně podbarvená políčka podle instrukcí. </t>
    </r>
    <r>
      <rPr>
        <i/>
        <sz val="11"/>
        <color rgb="FFFF0000"/>
        <rFont val="Calibri"/>
        <family val="2"/>
        <charset val="238"/>
        <scheme val="minor"/>
      </rPr>
      <t>Kurzívou jsou uvedeny doplňující informace.</t>
    </r>
  </si>
  <si>
    <t>Tyto částky udávají rozdělení předběžné částky výživného na jednotlivé děti.</t>
  </si>
  <si>
    <t>Součet výživného v závislosti na péči.</t>
  </si>
  <si>
    <t>Kontrolní částka (vyjádřená v %)</t>
  </si>
  <si>
    <t>Čistá mzda uvedená ve výpočtu výživného.</t>
  </si>
  <si>
    <t>Počet dní, jež dítě tráví u rodiče, jehož výživné se řeší</t>
  </si>
  <si>
    <t>Zde vyplňte počet dní v měsíci, v nichž v rámci péče či styku obstarává obvyklé potřeby dítěte rodič, jehož vyživovací povinnost se řeší.</t>
  </si>
  <si>
    <t>Zde vyplňte procentuální podíl výživného na příjmu rodiče odpovídající věku dítěte a počtu vyživovacích povinností z listu "Tabulka výživného".</t>
  </si>
  <si>
    <t>Tato hodnota udává součet všech podílů výživného na příjmu rodiče odpovídající věku všech dětí a počtu vyživovacích povinností.</t>
  </si>
  <si>
    <t>Tato částka udává předběžnou výši výživného bez zohlednění rozsahu péče a styku a bez případné korekce kontrolní částkou. Pro podrobnosti viz kapitola 3 Manuálu.</t>
  </si>
  <si>
    <t>Výše výživného pro konkrétní dítě.</t>
  </si>
  <si>
    <t>Poměr rozdělení výživného v závislosti na péči či styku a podílu výživného na příjmu rodiče odpovídající věku dítěte a počtu vyživovacích povinností.</t>
  </si>
  <si>
    <t>Kontrolní částka vypočtená z kontrolního podílu z přijmu (podle kapitoly  5 a) Manuálu).</t>
  </si>
  <si>
    <t>Celková částka výživného určená k přerozdělení.</t>
  </si>
  <si>
    <t>Kontrolní částka stanovená pevnou spodní hranicí (nezabavitelná částka). V podrobnostech viz kapitola 5 b) Manuálu.</t>
  </si>
  <si>
    <t>Hodnota kontrolního podílu z příjmu pro výpočet kontrolní částky (v %). V podrobnostech viz kapitola 5 a) Manuálu.</t>
  </si>
  <si>
    <t>Orientační maximální výše výživného stanovená z pevné spodní hranice. V podrobnostech viz kapitola 5 b) Manuálu.</t>
  </si>
  <si>
    <t>Stanovení použitelné orientační maximální výše výživného vypočtené z kontrolní částky (výpočtem z pevné spodní hranice, anebo kontrolní částkou podílu z příjmu). V podrobnostech viz kapitola 5 Manuálu.</t>
  </si>
  <si>
    <t>Orientační výše - pevná hranice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</si>
</sst>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45911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rgb="FF538135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5" fillId="0" borderId="0" xfId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0" xfId="2"/>
    <xf numFmtId="1" fontId="10" fillId="0" borderId="0" xfId="2" applyNumberFormat="1"/>
    <xf numFmtId="164" fontId="10" fillId="0" borderId="0" xfId="2" applyNumberFormat="1"/>
    <xf numFmtId="0" fontId="10" fillId="4" borderId="20" xfId="2" applyFill="1" applyBorder="1"/>
    <xf numFmtId="0" fontId="10" fillId="0" borderId="21" xfId="2" applyBorder="1"/>
    <xf numFmtId="0" fontId="11" fillId="0" borderId="0" xfId="2" applyFont="1" applyAlignment="1">
      <alignment horizontal="right" vertical="top"/>
    </xf>
    <xf numFmtId="165" fontId="10" fillId="0" borderId="0" xfId="2" applyNumberFormat="1"/>
    <xf numFmtId="0" fontId="12" fillId="0" borderId="0" xfId="2" applyFont="1"/>
    <xf numFmtId="0" fontId="9" fillId="0" borderId="18" xfId="2" applyFont="1" applyBorder="1" applyAlignment="1">
      <alignment horizontal="left"/>
    </xf>
    <xf numFmtId="164" fontId="1" fillId="0" borderId="6" xfId="2" applyNumberFormat="1" applyFont="1" applyBorder="1" applyAlignment="1">
      <alignment horizontal="right"/>
    </xf>
    <xf numFmtId="0" fontId="4" fillId="0" borderId="12" xfId="2" applyFont="1" applyBorder="1" applyAlignment="1">
      <alignment horizontal="left"/>
    </xf>
    <xf numFmtId="0" fontId="9" fillId="0" borderId="12" xfId="2" applyFont="1" applyBorder="1" applyAlignment="1">
      <alignment horizontal="left"/>
    </xf>
    <xf numFmtId="0" fontId="8" fillId="0" borderId="12" xfId="2" applyFont="1" applyBorder="1" applyAlignment="1">
      <alignment horizontal="left"/>
    </xf>
    <xf numFmtId="0" fontId="4" fillId="0" borderId="0" xfId="2" applyFont="1"/>
    <xf numFmtId="0" fontId="13" fillId="0" borderId="0" xfId="2" applyFont="1"/>
    <xf numFmtId="0" fontId="8" fillId="0" borderId="18" xfId="2" applyFont="1" applyBorder="1" applyAlignment="1">
      <alignment horizontal="left"/>
    </xf>
    <xf numFmtId="0" fontId="8" fillId="0" borderId="16" xfId="2" applyFont="1" applyBorder="1" applyAlignment="1">
      <alignment horizontal="left"/>
    </xf>
    <xf numFmtId="0" fontId="8" fillId="0" borderId="14" xfId="2" applyFont="1" applyBorder="1" applyAlignment="1">
      <alignment horizontal="left"/>
    </xf>
    <xf numFmtId="164" fontId="3" fillId="9" borderId="19" xfId="2" applyNumberFormat="1" applyFont="1" applyFill="1" applyBorder="1" applyAlignment="1">
      <alignment horizontal="center"/>
    </xf>
    <xf numFmtId="1" fontId="3" fillId="9" borderId="17" xfId="2" applyNumberFormat="1" applyFont="1" applyFill="1" applyBorder="1" applyAlignment="1">
      <alignment horizontal="center"/>
    </xf>
    <xf numFmtId="164" fontId="2" fillId="10" borderId="7" xfId="2" applyNumberFormat="1" applyFont="1" applyFill="1" applyBorder="1" applyAlignment="1">
      <alignment horizontal="right"/>
    </xf>
    <xf numFmtId="9" fontId="17" fillId="5" borderId="10" xfId="0" applyNumberFormat="1" applyFont="1" applyFill="1" applyBorder="1" applyAlignment="1">
      <alignment horizontal="center" vertical="center" wrapText="1"/>
    </xf>
    <xf numFmtId="9" fontId="17" fillId="6" borderId="10" xfId="0" applyNumberFormat="1" applyFont="1" applyFill="1" applyBorder="1" applyAlignment="1">
      <alignment horizontal="center" vertical="center" wrapText="1"/>
    </xf>
    <xf numFmtId="9" fontId="7" fillId="0" borderId="10" xfId="0" applyNumberFormat="1" applyFont="1" applyFill="1" applyBorder="1" applyAlignment="1">
      <alignment horizontal="center" vertical="center" wrapText="1"/>
    </xf>
    <xf numFmtId="9" fontId="7" fillId="0" borderId="13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16" fillId="12" borderId="22" xfId="0" applyFont="1" applyFill="1" applyBorder="1" applyAlignment="1">
      <alignment horizontal="center" vertical="center" wrapText="1"/>
    </xf>
    <xf numFmtId="9" fontId="17" fillId="12" borderId="23" xfId="0" applyNumberFormat="1" applyFont="1" applyFill="1" applyBorder="1" applyAlignment="1">
      <alignment horizontal="center" vertical="center" wrapText="1"/>
    </xf>
    <xf numFmtId="9" fontId="17" fillId="13" borderId="23" xfId="0" applyNumberFormat="1" applyFont="1" applyFill="1" applyBorder="1" applyAlignment="1">
      <alignment horizontal="center" vertical="center" wrapText="1"/>
    </xf>
    <xf numFmtId="9" fontId="17" fillId="14" borderId="23" xfId="0" applyNumberFormat="1" applyFont="1" applyFill="1" applyBorder="1" applyAlignment="1">
      <alignment horizontal="center" vertical="center" wrapText="1"/>
    </xf>
    <xf numFmtId="9" fontId="17" fillId="20" borderId="23" xfId="0" applyNumberFormat="1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9" fontId="17" fillId="3" borderId="10" xfId="0" applyNumberFormat="1" applyFont="1" applyFill="1" applyBorder="1" applyAlignment="1">
      <alignment horizontal="center" vertical="center" wrapText="1"/>
    </xf>
    <xf numFmtId="9" fontId="17" fillId="21" borderId="10" xfId="0" applyNumberFormat="1" applyFont="1" applyFill="1" applyBorder="1" applyAlignment="1">
      <alignment horizontal="center" vertical="center" wrapText="1"/>
    </xf>
    <xf numFmtId="0" fontId="17" fillId="15" borderId="13" xfId="0" applyFont="1" applyFill="1" applyBorder="1" applyAlignment="1">
      <alignment horizontal="center" vertical="center" wrapText="1"/>
    </xf>
    <xf numFmtId="9" fontId="17" fillId="15" borderId="10" xfId="0" applyNumberFormat="1" applyFont="1" applyFill="1" applyBorder="1" applyAlignment="1">
      <alignment horizontal="center" vertical="center" wrapText="1"/>
    </xf>
    <xf numFmtId="9" fontId="17" fillId="2" borderId="10" xfId="0" applyNumberFormat="1" applyFont="1" applyFill="1" applyBorder="1" applyAlignment="1">
      <alignment horizontal="center" vertical="center" wrapText="1"/>
    </xf>
    <xf numFmtId="9" fontId="17" fillId="16" borderId="10" xfId="0" applyNumberFormat="1" applyFont="1" applyFill="1" applyBorder="1" applyAlignment="1">
      <alignment horizontal="center" vertical="center" wrapText="1"/>
    </xf>
    <xf numFmtId="9" fontId="17" fillId="22" borderId="10" xfId="0" applyNumberFormat="1" applyFont="1" applyFill="1" applyBorder="1" applyAlignment="1">
      <alignment horizontal="center" vertical="center" wrapText="1"/>
    </xf>
    <xf numFmtId="0" fontId="17" fillId="17" borderId="13" xfId="0" applyFont="1" applyFill="1" applyBorder="1" applyAlignment="1">
      <alignment horizontal="center" vertical="center" wrapText="1"/>
    </xf>
    <xf numFmtId="9" fontId="17" fillId="17" borderId="10" xfId="0" applyNumberFormat="1" applyFont="1" applyFill="1" applyBorder="1" applyAlignment="1">
      <alignment horizontal="center" vertical="center" wrapText="1"/>
    </xf>
    <xf numFmtId="9" fontId="17" fillId="18" borderId="10" xfId="0" applyNumberFormat="1" applyFont="1" applyFill="1" applyBorder="1" applyAlignment="1">
      <alignment horizontal="center" vertical="center" wrapText="1"/>
    </xf>
    <xf numFmtId="9" fontId="17" fillId="19" borderId="10" xfId="0" applyNumberFormat="1" applyFont="1" applyFill="1" applyBorder="1" applyAlignment="1">
      <alignment horizontal="center" vertical="center" wrapText="1"/>
    </xf>
    <xf numFmtId="9" fontId="17" fillId="23" borderId="10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1" fontId="0" fillId="10" borderId="20" xfId="0" applyNumberFormat="1" applyFont="1" applyFill="1" applyBorder="1" applyAlignment="1">
      <alignment horizontal="center" vertical="center"/>
    </xf>
    <xf numFmtId="164" fontId="15" fillId="10" borderId="15" xfId="2" applyNumberFormat="1" applyFont="1" applyFill="1" applyBorder="1" applyAlignment="1">
      <alignment horizontal="center"/>
    </xf>
    <xf numFmtId="0" fontId="0" fillId="7" borderId="33" xfId="0" applyFill="1" applyBorder="1"/>
    <xf numFmtId="10" fontId="0" fillId="7" borderId="29" xfId="0" applyNumberFormat="1" applyFill="1" applyBorder="1"/>
    <xf numFmtId="10" fontId="0" fillId="7" borderId="30" xfId="0" applyNumberFormat="1" applyFill="1" applyBorder="1"/>
    <xf numFmtId="10" fontId="0" fillId="7" borderId="31" xfId="0" applyNumberFormat="1" applyFill="1" applyBorder="1"/>
    <xf numFmtId="2" fontId="0" fillId="7" borderId="29" xfId="0" applyNumberFormat="1" applyFill="1" applyBorder="1"/>
    <xf numFmtId="2" fontId="0" fillId="7" borderId="30" xfId="0" applyNumberFormat="1" applyFill="1" applyBorder="1"/>
    <xf numFmtId="2" fontId="0" fillId="7" borderId="31" xfId="0" applyNumberFormat="1" applyFill="1" applyBorder="1"/>
    <xf numFmtId="0" fontId="0" fillId="0" borderId="0" xfId="0" applyBorder="1" applyProtection="1"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10" fontId="0" fillId="8" borderId="0" xfId="0" applyNumberFormat="1" applyFill="1" applyBorder="1" applyProtection="1">
      <protection hidden="1"/>
    </xf>
    <xf numFmtId="0" fontId="20" fillId="0" borderId="0" xfId="0" applyFont="1" applyBorder="1" applyAlignment="1" applyProtection="1">
      <alignment horizontal="left"/>
      <protection hidden="1"/>
    </xf>
    <xf numFmtId="1" fontId="0" fillId="8" borderId="0" xfId="0" applyNumberFormat="1" applyFill="1" applyBorder="1" applyProtection="1">
      <protection hidden="1"/>
    </xf>
    <xf numFmtId="0" fontId="0" fillId="0" borderId="0" xfId="0" applyFont="1" applyBorder="1" applyProtection="1">
      <protection hidden="1"/>
    </xf>
    <xf numFmtId="0" fontId="2" fillId="0" borderId="0" xfId="0" applyFont="1" applyFill="1" applyBorder="1" applyProtection="1">
      <protection hidden="1"/>
    </xf>
    <xf numFmtId="1" fontId="0" fillId="8" borderId="0" xfId="0" applyNumberFormat="1" applyFont="1" applyFill="1" applyBorder="1" applyProtection="1">
      <protection hidden="1"/>
    </xf>
    <xf numFmtId="1" fontId="0" fillId="0" borderId="0" xfId="0" applyNumberFormat="1" applyBorder="1" applyProtection="1">
      <protection hidden="1"/>
    </xf>
    <xf numFmtId="1" fontId="0" fillId="8" borderId="0" xfId="3" applyNumberFormat="1" applyFont="1" applyFill="1" applyBorder="1" applyProtection="1">
      <protection hidden="1"/>
    </xf>
    <xf numFmtId="9" fontId="0" fillId="8" borderId="0" xfId="3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1" fontId="2" fillId="11" borderId="0" xfId="0" applyNumberFormat="1" applyFont="1" applyFill="1" applyBorder="1" applyProtection="1">
      <protection hidden="1"/>
    </xf>
    <xf numFmtId="0" fontId="2" fillId="0" borderId="24" xfId="0" applyFont="1" applyBorder="1" applyProtection="1"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0" fontId="2" fillId="0" borderId="27" xfId="0" applyFont="1" applyFill="1" applyBorder="1" applyProtection="1">
      <protection hidden="1"/>
    </xf>
    <xf numFmtId="0" fontId="2" fillId="0" borderId="28" xfId="0" applyFont="1" applyFill="1" applyBorder="1" applyProtection="1">
      <protection hidden="1"/>
    </xf>
    <xf numFmtId="1" fontId="2" fillId="11" borderId="29" xfId="0" applyNumberFormat="1" applyFont="1" applyFill="1" applyBorder="1" applyProtection="1">
      <protection hidden="1"/>
    </xf>
    <xf numFmtId="1" fontId="2" fillId="11" borderId="30" xfId="0" applyNumberFormat="1" applyFont="1" applyFill="1" applyBorder="1" applyProtection="1">
      <protection hidden="1"/>
    </xf>
    <xf numFmtId="1" fontId="2" fillId="11" borderId="31" xfId="0" applyNumberFormat="1" applyFont="1" applyFill="1" applyBorder="1" applyProtection="1">
      <protection hidden="1"/>
    </xf>
    <xf numFmtId="10" fontId="0" fillId="0" borderId="0" xfId="0" applyNumberFormat="1" applyProtection="1">
      <protection hidden="1"/>
    </xf>
    <xf numFmtId="0" fontId="0" fillId="0" borderId="24" xfId="0" applyBorder="1" applyProtection="1">
      <protection hidden="1"/>
    </xf>
    <xf numFmtId="0" fontId="2" fillId="0" borderId="27" xfId="0" applyFont="1" applyBorder="1" applyProtection="1">
      <protection hidden="1"/>
    </xf>
    <xf numFmtId="0" fontId="2" fillId="0" borderId="28" xfId="0" applyFont="1" applyBorder="1" applyProtection="1">
      <protection hidden="1"/>
    </xf>
    <xf numFmtId="0" fontId="20" fillId="0" borderId="0" xfId="0" applyFont="1" applyBorder="1" applyAlignment="1" applyProtection="1">
      <protection hidden="1"/>
    </xf>
    <xf numFmtId="0" fontId="2" fillId="0" borderId="25" xfId="0" applyFont="1" applyFill="1" applyBorder="1" applyProtection="1">
      <protection hidden="1"/>
    </xf>
    <xf numFmtId="0" fontId="2" fillId="0" borderId="25" xfId="0" applyFont="1" applyBorder="1" applyProtection="1">
      <protection hidden="1"/>
    </xf>
    <xf numFmtId="0" fontId="2" fillId="0" borderId="26" xfId="0" applyFont="1" applyBorder="1" applyProtection="1">
      <protection hidden="1"/>
    </xf>
    <xf numFmtId="0" fontId="0" fillId="0" borderId="32" xfId="0" applyBorder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</cellXfs>
  <cellStyles count="4">
    <cellStyle name="Hypertextový odkaz" xfId="1" builtinId="8"/>
    <cellStyle name="Normální" xfId="0" builtinId="0"/>
    <cellStyle name="Normální 2" xfId="2" xr:uid="{1482A8CA-F5A9-483F-B734-E129EE043C4C}"/>
    <cellStyle name="Procenta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24AA-7C96-4E05-882B-19F99E428860}">
  <dimension ref="B2:Q40"/>
  <sheetViews>
    <sheetView showGridLines="0" tabSelected="1" workbookViewId="0">
      <selection activeCell="C6" sqref="C6"/>
    </sheetView>
  </sheetViews>
  <sheetFormatPr defaultRowHeight="15" x14ac:dyDescent="0.25"/>
  <cols>
    <col min="1" max="1" width="9.140625" style="62"/>
    <col min="2" max="2" width="12.7109375" style="62" customWidth="1"/>
    <col min="3" max="6" width="12.140625" style="62" customWidth="1"/>
    <col min="7" max="16384" width="9.140625" style="62"/>
  </cols>
  <sheetData>
    <row r="2" spans="2:17" x14ac:dyDescent="0.25">
      <c r="C2" s="92" t="s">
        <v>56</v>
      </c>
    </row>
    <row r="3" spans="2:17" ht="15" customHeight="1" x14ac:dyDescent="0.25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2:17" x14ac:dyDescent="0.25">
      <c r="B4" s="91" t="s">
        <v>13</v>
      </c>
      <c r="C4" s="51" t="s">
        <v>11</v>
      </c>
      <c r="D4" s="58"/>
      <c r="E4" s="58"/>
      <c r="F4" s="58"/>
      <c r="G4" s="58"/>
      <c r="H4" s="60" t="s">
        <v>42</v>
      </c>
      <c r="J4" s="60"/>
      <c r="K4" s="58"/>
      <c r="L4" s="58"/>
      <c r="M4" s="58"/>
      <c r="N4" s="58"/>
      <c r="O4" s="58"/>
      <c r="P4" s="58"/>
      <c r="Q4" s="58"/>
    </row>
    <row r="5" spans="2:17" x14ac:dyDescent="0.25">
      <c r="B5" s="58"/>
      <c r="D5" s="58"/>
      <c r="E5" s="58"/>
      <c r="F5" s="58"/>
      <c r="G5" s="58"/>
      <c r="H5" s="60"/>
      <c r="J5" s="60"/>
      <c r="K5" s="58"/>
      <c r="L5" s="58"/>
      <c r="M5" s="58"/>
      <c r="N5" s="58"/>
      <c r="O5" s="58"/>
      <c r="P5" s="58"/>
      <c r="Q5" s="58"/>
    </row>
    <row r="6" spans="2:17" ht="15" customHeight="1" x14ac:dyDescent="0.25">
      <c r="B6" s="91" t="s">
        <v>48</v>
      </c>
      <c r="C6" s="51">
        <v>45000</v>
      </c>
      <c r="D6" s="58"/>
      <c r="E6" s="58"/>
      <c r="F6" s="58"/>
      <c r="G6" s="58"/>
      <c r="H6" s="60" t="s">
        <v>52</v>
      </c>
      <c r="J6" s="61"/>
      <c r="K6" s="58"/>
      <c r="L6" s="58"/>
      <c r="M6" s="58"/>
      <c r="N6" s="58"/>
      <c r="O6" s="58"/>
      <c r="P6" s="58"/>
      <c r="Q6" s="58"/>
    </row>
    <row r="7" spans="2:17" x14ac:dyDescent="0.25">
      <c r="B7" s="58"/>
      <c r="C7" s="58"/>
      <c r="D7" s="58"/>
      <c r="E7" s="58"/>
      <c r="F7" s="58"/>
      <c r="G7" s="58"/>
      <c r="H7" s="87" t="s">
        <v>53</v>
      </c>
      <c r="J7" s="61"/>
      <c r="K7" s="58"/>
      <c r="L7" s="58"/>
      <c r="M7" s="58"/>
      <c r="N7" s="58"/>
      <c r="O7" s="58"/>
      <c r="P7" s="58"/>
      <c r="Q7" s="58"/>
    </row>
    <row r="8" spans="2:17" x14ac:dyDescent="0.25">
      <c r="B8" s="58"/>
      <c r="C8" s="75" t="s">
        <v>14</v>
      </c>
      <c r="D8" s="88" t="s">
        <v>15</v>
      </c>
      <c r="E8" s="89" t="s">
        <v>16</v>
      </c>
      <c r="F8" s="90" t="s">
        <v>17</v>
      </c>
      <c r="G8" s="58"/>
      <c r="H8" s="61"/>
      <c r="J8" s="61"/>
      <c r="K8" s="58"/>
      <c r="L8" s="58"/>
      <c r="M8" s="58"/>
      <c r="N8" s="58"/>
      <c r="O8" s="58"/>
      <c r="P8" s="58"/>
      <c r="Q8" s="58"/>
    </row>
    <row r="9" spans="2:17" x14ac:dyDescent="0.25">
      <c r="B9" s="58"/>
      <c r="C9" s="52">
        <v>0.1</v>
      </c>
      <c r="D9" s="53">
        <v>0.12</v>
      </c>
      <c r="E9" s="53">
        <v>0.14000000000000001</v>
      </c>
      <c r="F9" s="54">
        <v>0.08</v>
      </c>
      <c r="G9" s="58"/>
      <c r="H9" s="60" t="s">
        <v>63</v>
      </c>
      <c r="J9" s="61"/>
      <c r="K9" s="58"/>
      <c r="L9" s="58"/>
      <c r="M9" s="58"/>
      <c r="N9" s="58"/>
      <c r="O9" s="58"/>
      <c r="P9" s="58"/>
      <c r="Q9" s="58"/>
    </row>
    <row r="10" spans="2:17" x14ac:dyDescent="0.25">
      <c r="B10" s="58"/>
      <c r="C10" s="58"/>
      <c r="D10" s="58"/>
      <c r="E10" s="58"/>
      <c r="F10" s="58"/>
      <c r="G10" s="58"/>
      <c r="H10" s="65" t="s">
        <v>54</v>
      </c>
      <c r="J10" s="63"/>
      <c r="K10" s="58"/>
      <c r="L10" s="58"/>
      <c r="M10" s="58"/>
      <c r="N10" s="58"/>
      <c r="O10" s="58"/>
      <c r="P10" s="58"/>
      <c r="Q10" s="58"/>
    </row>
    <row r="11" spans="2:17" x14ac:dyDescent="0.25">
      <c r="B11" s="58"/>
      <c r="C11" s="84" t="s">
        <v>61</v>
      </c>
      <c r="D11" s="76"/>
      <c r="E11" s="76"/>
      <c r="F11" s="77"/>
      <c r="G11" s="58"/>
      <c r="H11" s="63"/>
      <c r="J11" s="63"/>
      <c r="K11" s="58"/>
      <c r="L11" s="58"/>
      <c r="M11" s="58"/>
      <c r="N11" s="58"/>
      <c r="O11" s="58"/>
      <c r="P11" s="58"/>
      <c r="Q11" s="58"/>
    </row>
    <row r="12" spans="2:17" x14ac:dyDescent="0.25">
      <c r="B12" s="58"/>
      <c r="C12" s="85" t="s">
        <v>14</v>
      </c>
      <c r="D12" s="73" t="s">
        <v>15</v>
      </c>
      <c r="E12" s="73" t="s">
        <v>16</v>
      </c>
      <c r="F12" s="86" t="s">
        <v>17</v>
      </c>
      <c r="G12" s="58"/>
      <c r="H12" s="61"/>
      <c r="J12" s="61"/>
      <c r="K12" s="58"/>
      <c r="L12" s="58"/>
      <c r="M12" s="58"/>
      <c r="N12" s="58"/>
      <c r="O12" s="58"/>
      <c r="P12" s="58"/>
      <c r="Q12" s="58"/>
    </row>
    <row r="13" spans="2:17" x14ac:dyDescent="0.25">
      <c r="B13" s="58"/>
      <c r="C13" s="55">
        <v>0</v>
      </c>
      <c r="D13" s="56">
        <v>0</v>
      </c>
      <c r="E13" s="56">
        <v>0</v>
      </c>
      <c r="F13" s="57">
        <v>10</v>
      </c>
      <c r="G13" s="58"/>
      <c r="H13" s="60" t="s">
        <v>62</v>
      </c>
      <c r="J13" s="61"/>
      <c r="K13" s="58"/>
      <c r="L13" s="58"/>
      <c r="M13" s="58"/>
      <c r="N13" s="58"/>
      <c r="O13" s="58"/>
      <c r="P13" s="58"/>
      <c r="Q13" s="58"/>
    </row>
    <row r="14" spans="2:17" x14ac:dyDescent="0.25">
      <c r="B14" s="58"/>
      <c r="C14" s="58"/>
      <c r="D14" s="58"/>
      <c r="E14" s="58"/>
      <c r="F14" s="58"/>
      <c r="G14" s="58"/>
      <c r="H14" s="59" t="s">
        <v>55</v>
      </c>
      <c r="I14" s="60"/>
      <c r="J14" s="61"/>
      <c r="K14" s="58"/>
      <c r="L14" s="58"/>
      <c r="M14" s="58"/>
      <c r="N14" s="58"/>
      <c r="O14" s="58"/>
      <c r="P14" s="58"/>
      <c r="Q14" s="58"/>
    </row>
    <row r="15" spans="2:17" x14ac:dyDescent="0.25">
      <c r="B15" s="58"/>
      <c r="C15" s="58"/>
      <c r="D15" s="58"/>
      <c r="E15" s="58"/>
      <c r="F15" s="58"/>
      <c r="G15" s="58"/>
      <c r="H15" s="63"/>
      <c r="I15" s="63"/>
      <c r="J15" s="63"/>
      <c r="K15" s="58"/>
      <c r="L15" s="58"/>
      <c r="M15" s="58"/>
      <c r="N15" s="58"/>
      <c r="O15" s="58"/>
      <c r="P15" s="58"/>
      <c r="Q15" s="58"/>
    </row>
    <row r="16" spans="2:17" x14ac:dyDescent="0.25">
      <c r="B16" s="58" t="s">
        <v>40</v>
      </c>
      <c r="C16" s="58"/>
      <c r="D16" s="64">
        <f>SUM(C9:F9)</f>
        <v>0.44</v>
      </c>
      <c r="E16" s="58"/>
      <c r="F16" s="58"/>
      <c r="G16" s="58"/>
      <c r="H16" s="65" t="s">
        <v>64</v>
      </c>
      <c r="I16" s="58"/>
      <c r="J16" s="63"/>
      <c r="K16" s="58"/>
      <c r="L16" s="58"/>
      <c r="M16" s="58"/>
      <c r="N16" s="58"/>
      <c r="O16" s="58"/>
      <c r="P16" s="58"/>
      <c r="Q16" s="58"/>
    </row>
    <row r="17" spans="2:17" x14ac:dyDescent="0.25">
      <c r="B17" s="58" t="s">
        <v>41</v>
      </c>
      <c r="C17" s="58"/>
      <c r="D17" s="66">
        <f>C6*D16</f>
        <v>19800</v>
      </c>
      <c r="E17" s="58"/>
      <c r="F17" s="58"/>
      <c r="G17" s="58"/>
      <c r="H17" s="65" t="s">
        <v>65</v>
      </c>
      <c r="I17" s="58"/>
      <c r="J17" s="63"/>
      <c r="K17" s="58"/>
      <c r="L17" s="58"/>
      <c r="M17" s="58"/>
      <c r="N17" s="58"/>
      <c r="O17" s="58"/>
      <c r="P17" s="58"/>
      <c r="Q17" s="58"/>
    </row>
    <row r="18" spans="2:17" x14ac:dyDescent="0.25">
      <c r="B18" s="58"/>
      <c r="C18" s="58"/>
      <c r="D18" s="58"/>
      <c r="E18" s="58"/>
      <c r="F18" s="58"/>
      <c r="G18" s="58"/>
      <c r="H18" s="65"/>
      <c r="I18" s="58"/>
      <c r="J18" s="63"/>
      <c r="K18" s="58"/>
      <c r="L18" s="58"/>
      <c r="M18" s="58"/>
      <c r="N18" s="58"/>
      <c r="O18" s="58"/>
      <c r="P18" s="58"/>
      <c r="Q18" s="58"/>
    </row>
    <row r="19" spans="2:17" x14ac:dyDescent="0.25">
      <c r="B19" s="58"/>
      <c r="C19" s="67" t="s">
        <v>37</v>
      </c>
      <c r="D19" s="67"/>
      <c r="E19" s="67"/>
      <c r="F19" s="67"/>
      <c r="G19" s="58"/>
      <c r="H19" s="65"/>
      <c r="I19" s="58"/>
      <c r="J19" s="63"/>
      <c r="K19" s="58"/>
      <c r="L19" s="58"/>
      <c r="M19" s="58"/>
      <c r="N19" s="58"/>
      <c r="O19" s="58"/>
      <c r="P19" s="58"/>
      <c r="Q19" s="58"/>
    </row>
    <row r="20" spans="2:17" x14ac:dyDescent="0.25">
      <c r="B20" s="58"/>
      <c r="C20" s="68" t="s">
        <v>14</v>
      </c>
      <c r="D20" s="68" t="s">
        <v>15</v>
      </c>
      <c r="E20" s="68" t="s">
        <v>16</v>
      </c>
      <c r="F20" s="68" t="s">
        <v>36</v>
      </c>
      <c r="G20" s="58"/>
      <c r="H20" s="65"/>
      <c r="I20" s="58"/>
      <c r="J20" s="63"/>
      <c r="K20" s="58"/>
      <c r="L20" s="58"/>
      <c r="M20" s="58"/>
      <c r="N20" s="58"/>
      <c r="O20" s="58"/>
      <c r="P20" s="58"/>
      <c r="Q20" s="58"/>
    </row>
    <row r="21" spans="2:17" x14ac:dyDescent="0.25">
      <c r="B21" s="58"/>
      <c r="C21" s="69">
        <f>(($D$17/($C$9+$D$9+$E$9+$F$9))*C$9)*((30.4-C$13)/30.4)</f>
        <v>4500</v>
      </c>
      <c r="D21" s="69">
        <f>(($D$17/($C$9+$D$9+$E$9+$F$9))*D$9)*((30.4-D$13)/30.4)</f>
        <v>5400</v>
      </c>
      <c r="E21" s="69">
        <f>(($D$17/($C$9+$D$9+$E$9+$F$9))*E$9)*((30.4-E$13)/30.4)</f>
        <v>6300.0000000000009</v>
      </c>
      <c r="F21" s="69">
        <f>(($D$17/($C$9+$D$9+$E$9+$F$9))*F$9)*((30.4-F$13)/30.4)</f>
        <v>2415.7894736842104</v>
      </c>
      <c r="G21" s="58"/>
      <c r="H21" s="65" t="s">
        <v>57</v>
      </c>
      <c r="I21" s="58"/>
      <c r="J21" s="63"/>
      <c r="K21" s="58"/>
      <c r="L21" s="58"/>
      <c r="M21" s="58"/>
      <c r="N21" s="58"/>
      <c r="O21" s="58"/>
      <c r="P21" s="58"/>
      <c r="Q21" s="58"/>
    </row>
    <row r="22" spans="2:17" x14ac:dyDescent="0.25">
      <c r="B22" s="58"/>
      <c r="C22" s="67" t="s">
        <v>38</v>
      </c>
      <c r="D22" s="58"/>
      <c r="E22" s="58"/>
      <c r="F22" s="58"/>
      <c r="G22" s="58"/>
      <c r="H22" s="65"/>
      <c r="I22" s="58"/>
      <c r="J22" s="63"/>
      <c r="K22" s="59"/>
      <c r="L22" s="58"/>
      <c r="M22" s="58"/>
      <c r="N22" s="58"/>
      <c r="O22" s="58"/>
      <c r="P22" s="58"/>
      <c r="Q22" s="58"/>
    </row>
    <row r="23" spans="2:17" x14ac:dyDescent="0.25">
      <c r="B23" s="58"/>
      <c r="C23" s="69">
        <f>(C$21/($C$21+$D$21+$E$21+$F$21))*100</f>
        <v>24.173027989821882</v>
      </c>
      <c r="D23" s="69">
        <f>(D$21/($C$21+$D$21+$E$21+$F$21))*100</f>
        <v>29.007633587786259</v>
      </c>
      <c r="E23" s="69">
        <f>(E$21/($C$21+$D$21+$E$21+$F$21))*100</f>
        <v>33.842239185750643</v>
      </c>
      <c r="F23" s="69">
        <f>(F$21/($C$21+$D$21+$E$21+$F$21))*100</f>
        <v>12.977099236641221</v>
      </c>
      <c r="G23" s="70"/>
      <c r="H23" s="65" t="s">
        <v>67</v>
      </c>
      <c r="I23" s="58"/>
      <c r="J23" s="63"/>
      <c r="K23" s="58"/>
      <c r="L23" s="58"/>
      <c r="M23" s="58"/>
      <c r="N23" s="58"/>
      <c r="O23" s="58"/>
      <c r="P23" s="58"/>
      <c r="Q23" s="58"/>
    </row>
    <row r="24" spans="2:17" x14ac:dyDescent="0.25">
      <c r="B24" s="58"/>
      <c r="C24" s="58"/>
      <c r="D24" s="58"/>
      <c r="E24" s="58"/>
      <c r="F24" s="58"/>
      <c r="G24" s="58"/>
      <c r="H24" s="65"/>
      <c r="I24" s="58"/>
      <c r="J24" s="63"/>
      <c r="K24" s="58"/>
      <c r="L24" s="58"/>
      <c r="M24" s="58"/>
      <c r="N24" s="58"/>
      <c r="O24" s="58"/>
      <c r="P24" s="58"/>
      <c r="Q24" s="58"/>
    </row>
    <row r="25" spans="2:17" x14ac:dyDescent="0.25">
      <c r="B25" s="58" t="s">
        <v>49</v>
      </c>
      <c r="C25" s="58"/>
      <c r="D25" s="58"/>
      <c r="E25" s="71">
        <f>SUM(C21:F21)</f>
        <v>18615.78947368421</v>
      </c>
      <c r="F25" s="58"/>
      <c r="G25" s="58"/>
      <c r="H25" s="65" t="s">
        <v>58</v>
      </c>
      <c r="I25" s="58"/>
      <c r="J25" s="63"/>
      <c r="K25" s="58"/>
      <c r="L25" s="58"/>
      <c r="M25" s="58"/>
      <c r="N25" s="58"/>
      <c r="O25" s="58"/>
      <c r="P25" s="58"/>
      <c r="Q25" s="58"/>
    </row>
    <row r="26" spans="2:17" x14ac:dyDescent="0.25">
      <c r="B26" s="58" t="s">
        <v>12</v>
      </c>
      <c r="C26" s="58"/>
      <c r="D26" s="58"/>
      <c r="E26" s="66">
        <f>'Kontrolní částka'!C13</f>
        <v>22795</v>
      </c>
      <c r="F26" s="58"/>
      <c r="G26" s="58"/>
      <c r="H26" s="65" t="s">
        <v>70</v>
      </c>
      <c r="I26" s="58"/>
      <c r="J26" s="63"/>
      <c r="K26" s="58"/>
      <c r="L26" s="58"/>
      <c r="M26" s="58"/>
      <c r="N26" s="58"/>
      <c r="O26" s="58"/>
      <c r="P26" s="58"/>
      <c r="Q26" s="58"/>
    </row>
    <row r="27" spans="2:17" x14ac:dyDescent="0.25">
      <c r="B27" s="58" t="s">
        <v>59</v>
      </c>
      <c r="C27" s="58"/>
      <c r="D27" s="58"/>
      <c r="E27" s="72">
        <f>IF('Výpočet výživného'!C4=2,IF((1-'Výpočet výživného'!D16)&lt;'Tabulka výživného'!D8,1-'Tabulka výživného'!D8,'Výpočet výživného'!D16),IF('Výpočet výživného'!C4=3,IF((1-'Výpočet výživného'!D16)&lt;'Tabulka výživného'!E8,1-'Tabulka výživného'!E8,'Výpočet výživného'!D16),IF('Výpočet výživného'!C4="4 a více",IF((1-'Výpočet výživného'!D16)&lt;'Tabulka výživného'!F8,1-'Tabulka výživného'!F8,'Výpočet výživného'!D16),1)))</f>
        <v>0.44</v>
      </c>
      <c r="F27" s="58"/>
      <c r="G27" s="58"/>
      <c r="H27" s="65" t="s">
        <v>71</v>
      </c>
      <c r="I27" s="58"/>
      <c r="J27" s="63"/>
      <c r="K27" s="58"/>
      <c r="L27" s="58"/>
      <c r="M27" s="58"/>
      <c r="N27" s="58"/>
      <c r="O27" s="58"/>
      <c r="P27" s="58"/>
      <c r="Q27" s="58"/>
    </row>
    <row r="28" spans="2:17" x14ac:dyDescent="0.25">
      <c r="B28" s="58" t="s">
        <v>50</v>
      </c>
      <c r="C28" s="58"/>
      <c r="D28" s="58"/>
      <c r="E28" s="71">
        <f>C6*E27</f>
        <v>19800</v>
      </c>
      <c r="F28" s="58"/>
      <c r="G28" s="58"/>
      <c r="H28" s="65" t="s">
        <v>68</v>
      </c>
      <c r="I28" s="58"/>
      <c r="J28" s="63"/>
      <c r="K28" s="58"/>
      <c r="L28" s="58"/>
      <c r="M28" s="58"/>
      <c r="N28" s="58"/>
      <c r="O28" s="58"/>
      <c r="P28" s="58"/>
      <c r="Q28" s="58"/>
    </row>
    <row r="29" spans="2:17" x14ac:dyDescent="0.25">
      <c r="B29" s="58" t="s">
        <v>74</v>
      </c>
      <c r="C29" s="58"/>
      <c r="D29" s="58"/>
      <c r="E29" s="66">
        <f>C6-E26</f>
        <v>22205</v>
      </c>
      <c r="F29" s="58"/>
      <c r="G29" s="58"/>
      <c r="H29" s="65" t="s">
        <v>72</v>
      </c>
      <c r="I29" s="58"/>
      <c r="J29" s="63"/>
      <c r="K29" s="58"/>
      <c r="L29" s="58"/>
      <c r="M29" s="58"/>
      <c r="N29" s="58"/>
      <c r="O29" s="58"/>
      <c r="P29" s="58"/>
      <c r="Q29" s="58"/>
    </row>
    <row r="30" spans="2:17" x14ac:dyDescent="0.25">
      <c r="B30" s="67" t="s">
        <v>51</v>
      </c>
      <c r="C30" s="58"/>
      <c r="D30" s="67"/>
      <c r="E30" s="69">
        <f>IF($E$29&gt;$E$28,$E$28,$E$29)</f>
        <v>19800</v>
      </c>
      <c r="F30" s="58"/>
      <c r="G30" s="58"/>
      <c r="H30" s="65" t="s">
        <v>73</v>
      </c>
      <c r="I30" s="58"/>
      <c r="J30" s="63"/>
      <c r="K30" s="58"/>
      <c r="L30" s="58"/>
      <c r="M30" s="58"/>
      <c r="N30" s="58"/>
      <c r="O30" s="58"/>
      <c r="P30" s="58"/>
      <c r="Q30" s="58"/>
    </row>
    <row r="31" spans="2:17" x14ac:dyDescent="0.25">
      <c r="B31" s="73" t="s">
        <v>39</v>
      </c>
      <c r="C31" s="58"/>
      <c r="D31" s="73"/>
      <c r="E31" s="74">
        <f>IF(E30&gt;E25,E25,E30)</f>
        <v>18615.78947368421</v>
      </c>
      <c r="F31" s="58"/>
      <c r="G31" s="58"/>
      <c r="H31" s="65" t="s">
        <v>69</v>
      </c>
      <c r="I31" s="58"/>
      <c r="J31" s="63"/>
      <c r="K31" s="58"/>
      <c r="L31" s="58"/>
      <c r="M31" s="58"/>
      <c r="N31" s="58"/>
      <c r="O31" s="58"/>
      <c r="P31" s="58"/>
      <c r="Q31" s="58"/>
    </row>
    <row r="32" spans="2:17" x14ac:dyDescent="0.25">
      <c r="B32" s="58"/>
      <c r="C32" s="58"/>
      <c r="D32" s="58"/>
      <c r="E32" s="58"/>
      <c r="F32" s="58"/>
      <c r="G32" s="58"/>
      <c r="H32" s="65"/>
      <c r="I32" s="58"/>
      <c r="J32" s="63"/>
      <c r="K32" s="58"/>
      <c r="L32" s="58"/>
      <c r="M32" s="58"/>
      <c r="N32" s="58"/>
      <c r="O32" s="58"/>
      <c r="P32" s="58"/>
      <c r="Q32" s="58"/>
    </row>
    <row r="33" spans="2:17" x14ac:dyDescent="0.25">
      <c r="B33" s="58"/>
      <c r="C33" s="58"/>
      <c r="D33" s="58"/>
      <c r="E33" s="58"/>
      <c r="F33" s="58"/>
      <c r="G33" s="58"/>
      <c r="H33" s="65"/>
      <c r="I33" s="58"/>
      <c r="J33" s="63"/>
      <c r="K33" s="58"/>
      <c r="L33" s="58"/>
      <c r="M33" s="58"/>
      <c r="N33" s="58"/>
      <c r="O33" s="58"/>
      <c r="P33" s="58"/>
      <c r="Q33" s="58"/>
    </row>
    <row r="34" spans="2:17" x14ac:dyDescent="0.25">
      <c r="B34" s="58"/>
      <c r="C34" s="75" t="s">
        <v>18</v>
      </c>
      <c r="D34" s="76"/>
      <c r="E34" s="76"/>
      <c r="F34" s="77"/>
      <c r="G34" s="58"/>
      <c r="H34" s="65"/>
      <c r="I34" s="58"/>
      <c r="J34" s="63"/>
      <c r="K34" s="58"/>
      <c r="L34" s="58"/>
      <c r="M34" s="58"/>
      <c r="N34" s="58"/>
      <c r="O34" s="58"/>
      <c r="P34" s="58"/>
      <c r="Q34" s="58"/>
    </row>
    <row r="35" spans="2:17" x14ac:dyDescent="0.25">
      <c r="B35" s="58"/>
      <c r="C35" s="78" t="s">
        <v>14</v>
      </c>
      <c r="D35" s="68" t="s">
        <v>15</v>
      </c>
      <c r="E35" s="68" t="s">
        <v>16</v>
      </c>
      <c r="F35" s="79" t="s">
        <v>36</v>
      </c>
      <c r="G35" s="58"/>
      <c r="H35" s="65"/>
      <c r="I35" s="58"/>
      <c r="J35" s="63"/>
      <c r="K35" s="58"/>
      <c r="L35" s="58"/>
      <c r="M35" s="58"/>
      <c r="N35" s="58"/>
      <c r="O35" s="58"/>
      <c r="P35" s="58"/>
      <c r="Q35" s="58"/>
    </row>
    <row r="36" spans="2:17" x14ac:dyDescent="0.25">
      <c r="B36" s="58"/>
      <c r="C36" s="80">
        <f>($E$31/SUM($C$23:$F$23))*C$23</f>
        <v>4499.9999999999991</v>
      </c>
      <c r="D36" s="81">
        <f>($E$31/SUM($C$23:$F$23))*D$23</f>
        <v>5399.9999999999991</v>
      </c>
      <c r="E36" s="81">
        <f>($E$31/SUM($C$23:$F$23))*E$23</f>
        <v>6300</v>
      </c>
      <c r="F36" s="82">
        <f>($E$31/SUM($C$23:$F$23))*F$23</f>
        <v>2415.7894736842104</v>
      </c>
      <c r="G36" s="58"/>
      <c r="H36" s="65" t="s">
        <v>66</v>
      </c>
      <c r="I36" s="58"/>
      <c r="J36" s="63"/>
      <c r="K36" s="58"/>
      <c r="L36" s="58"/>
      <c r="M36" s="58"/>
      <c r="N36" s="58"/>
      <c r="O36" s="58"/>
      <c r="P36" s="58"/>
      <c r="Q36" s="58"/>
    </row>
    <row r="37" spans="2:17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40" spans="2:17" x14ac:dyDescent="0.25">
      <c r="K40" s="83"/>
    </row>
  </sheetData>
  <sheetProtection algorithmName="SHA-512" hashValue="4DUM8q3RyAb9eMfcbUGqMkv5c6C0EvTRzAstr9Ss/KcPcOg0zbz/rjSZPVhuSfnWiMtqxQ7zVAE/x6e+GUezIQ==" saltValue="l1QikFu1a2wqvxuZu44MOQ==" spinCount="100000" sheet="1" objects="1" scenarios="1"/>
  <protectedRanges>
    <protectedRange sqref="C4 C6 C9:F9 C13:F13" name="Oblast1"/>
  </protectedRanges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0D3ED-834E-44B3-B0FE-004DC065EF98}">
          <x14:formula1>
            <xm:f>'Pomocné výpočty'!$A$3:$D$3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72CBE-89E1-4E9A-90C1-08D89326FA9F}">
  <dimension ref="A1:F13"/>
  <sheetViews>
    <sheetView workbookViewId="0">
      <selection activeCell="E32" sqref="E32"/>
    </sheetView>
  </sheetViews>
  <sheetFormatPr defaultRowHeight="15" x14ac:dyDescent="0.25"/>
  <cols>
    <col min="1" max="6" width="17.7109375" customWidth="1"/>
  </cols>
  <sheetData>
    <row r="1" spans="1:6" ht="20.25" customHeight="1" x14ac:dyDescent="0.25">
      <c r="A1" s="94" t="s">
        <v>0</v>
      </c>
      <c r="B1" s="103" t="s">
        <v>46</v>
      </c>
      <c r="C1" s="97" t="s">
        <v>1</v>
      </c>
      <c r="D1" s="98"/>
      <c r="E1" s="98"/>
      <c r="F1" s="99"/>
    </row>
    <row r="2" spans="1:6" ht="20.25" customHeight="1" thickBot="1" x14ac:dyDescent="0.3">
      <c r="A2" s="95"/>
      <c r="B2" s="104"/>
      <c r="C2" s="100"/>
      <c r="D2" s="101"/>
      <c r="E2" s="101"/>
      <c r="F2" s="102"/>
    </row>
    <row r="3" spans="1:6" ht="53.25" customHeight="1" thickBot="1" x14ac:dyDescent="0.3">
      <c r="A3" s="96"/>
      <c r="B3" s="105"/>
      <c r="C3" s="29" t="s">
        <v>2</v>
      </c>
      <c r="D3" s="3" t="s">
        <v>3</v>
      </c>
      <c r="E3" s="3" t="s">
        <v>4</v>
      </c>
      <c r="F3" s="3" t="s">
        <v>5</v>
      </c>
    </row>
    <row r="4" spans="1:6" ht="32.25" customHeight="1" thickBot="1" x14ac:dyDescent="0.3">
      <c r="A4" s="2" t="s">
        <v>6</v>
      </c>
      <c r="B4" s="30" t="s">
        <v>47</v>
      </c>
      <c r="C4" s="31">
        <v>0.14000000000000001</v>
      </c>
      <c r="D4" s="32">
        <v>0.12</v>
      </c>
      <c r="E4" s="33">
        <v>0.1</v>
      </c>
      <c r="F4" s="34">
        <v>0.08</v>
      </c>
    </row>
    <row r="5" spans="1:6" ht="32.25" customHeight="1" thickBot="1" x14ac:dyDescent="0.3">
      <c r="A5" s="2" t="s">
        <v>7</v>
      </c>
      <c r="B5" s="35" t="s">
        <v>43</v>
      </c>
      <c r="C5" s="36">
        <v>0.16</v>
      </c>
      <c r="D5" s="26">
        <v>0.14000000000000001</v>
      </c>
      <c r="E5" s="25">
        <v>0.12</v>
      </c>
      <c r="F5" s="37">
        <v>0.1</v>
      </c>
    </row>
    <row r="6" spans="1:6" ht="32.25" customHeight="1" thickBot="1" x14ac:dyDescent="0.3">
      <c r="A6" s="2" t="s">
        <v>8</v>
      </c>
      <c r="B6" s="38" t="s">
        <v>44</v>
      </c>
      <c r="C6" s="39">
        <v>0.18</v>
      </c>
      <c r="D6" s="40">
        <v>0.16</v>
      </c>
      <c r="E6" s="41">
        <v>0.14000000000000001</v>
      </c>
      <c r="F6" s="42">
        <v>0.12</v>
      </c>
    </row>
    <row r="7" spans="1:6" ht="32.25" customHeight="1" thickBot="1" x14ac:dyDescent="0.3">
      <c r="A7" s="2" t="s">
        <v>10</v>
      </c>
      <c r="B7" s="43" t="s">
        <v>45</v>
      </c>
      <c r="C7" s="44">
        <v>0.2</v>
      </c>
      <c r="D7" s="45">
        <v>0.18</v>
      </c>
      <c r="E7" s="46">
        <v>0.16</v>
      </c>
      <c r="F7" s="47">
        <v>0.14000000000000001</v>
      </c>
    </row>
    <row r="8" spans="1:6" ht="39" customHeight="1" thickBot="1" x14ac:dyDescent="0.3">
      <c r="A8" s="106" t="s">
        <v>9</v>
      </c>
      <c r="B8" s="107"/>
      <c r="C8" s="27">
        <v>1</v>
      </c>
      <c r="D8" s="28">
        <v>0.66</v>
      </c>
      <c r="E8" s="27">
        <v>0.55000000000000004</v>
      </c>
      <c r="F8" s="27">
        <v>0.5</v>
      </c>
    </row>
    <row r="9" spans="1:6" ht="15" customHeight="1" x14ac:dyDescent="0.25"/>
    <row r="10" spans="1:6" ht="15" customHeight="1" thickBot="1" x14ac:dyDescent="0.3"/>
    <row r="11" spans="1:6" ht="32.25" thickBot="1" x14ac:dyDescent="0.3">
      <c r="A11" s="48" t="s">
        <v>12</v>
      </c>
      <c r="B11" s="49">
        <f>'Kontrolní částka'!C13</f>
        <v>22795</v>
      </c>
    </row>
    <row r="13" spans="1:6" x14ac:dyDescent="0.25">
      <c r="A13" s="1"/>
    </row>
  </sheetData>
  <sheetProtection algorithmName="SHA-512" hashValue="M6uu1cx3IncF3BHLz9XRtu7E0wz3+pFRjxjLG3RY9O5H+XGYjZDEWZ6V/OOoasxXGd9jyUka7lu1pEl7yKTVWw==" saltValue="URqbe4z50HXK18zTv549Ig==" spinCount="100000" sheet="1" objects="1" scenarios="1"/>
  <mergeCells count="4">
    <mergeCell ref="A1:A3"/>
    <mergeCell ref="C1:F2"/>
    <mergeCell ref="B1:B3"/>
    <mergeCell ref="A8:B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4EB-D8FF-4D63-B0FF-4208CEBA47E3}">
  <dimension ref="B2:N29"/>
  <sheetViews>
    <sheetView workbookViewId="0">
      <selection activeCell="B1" sqref="B1"/>
    </sheetView>
  </sheetViews>
  <sheetFormatPr defaultColWidth="9.140625" defaultRowHeight="15" x14ac:dyDescent="0.25"/>
  <cols>
    <col min="1" max="1" width="2.85546875" style="4" customWidth="1"/>
    <col min="2" max="2" width="46.140625" style="4" customWidth="1"/>
    <col min="3" max="3" width="12.140625" style="4" bestFit="1" customWidth="1"/>
    <col min="4" max="5" width="9.140625" style="4" customWidth="1"/>
    <col min="6" max="6" width="11.85546875" style="4" bestFit="1" customWidth="1"/>
    <col min="7" max="7" width="11" style="4" customWidth="1"/>
    <col min="8" max="8" width="11.85546875" style="4" bestFit="1" customWidth="1"/>
    <col min="9" max="9" width="9.140625" style="4"/>
    <col min="10" max="11" width="10.28515625" style="4" bestFit="1" customWidth="1"/>
    <col min="12" max="12" width="11.28515625" style="4" bestFit="1" customWidth="1"/>
    <col min="13" max="13" width="9.140625" style="4"/>
    <col min="14" max="14" width="11.42578125" style="4" bestFit="1" customWidth="1"/>
    <col min="15" max="15" width="10.28515625" style="4" bestFit="1" customWidth="1"/>
    <col min="16" max="16" width="12.5703125" style="4" customWidth="1"/>
    <col min="17" max="17" width="9.140625" style="4"/>
    <col min="18" max="18" width="11.28515625" style="4" bestFit="1" customWidth="1"/>
    <col min="19" max="19" width="13.140625" style="4" customWidth="1"/>
    <col min="20" max="20" width="9.140625" style="4"/>
    <col min="21" max="21" width="10.28515625" style="4" bestFit="1" customWidth="1"/>
    <col min="22" max="22" width="11.28515625" style="4" bestFit="1" customWidth="1"/>
    <col min="23" max="24" width="9.140625" style="4"/>
    <col min="25" max="25" width="11.28515625" style="4" customWidth="1"/>
    <col min="26" max="27" width="9.140625" style="4"/>
    <col min="28" max="28" width="11.28515625" style="4" bestFit="1" customWidth="1"/>
    <col min="29" max="29" width="9.140625" style="4"/>
    <col min="30" max="30" width="10.42578125" style="4" bestFit="1" customWidth="1"/>
    <col min="31" max="31" width="9.140625" style="4"/>
    <col min="32" max="32" width="10.42578125" style="4" customWidth="1"/>
    <col min="33" max="34" width="10.42578125" style="4" bestFit="1" customWidth="1"/>
    <col min="35" max="16384" width="9.140625" style="4"/>
  </cols>
  <sheetData>
    <row r="2" spans="2:14" ht="30" customHeight="1" thickBot="1" x14ac:dyDescent="0.3">
      <c r="B2" s="108" t="s">
        <v>35</v>
      </c>
      <c r="C2" s="108"/>
      <c r="D2" s="108"/>
      <c r="E2" s="108"/>
      <c r="F2" s="108"/>
      <c r="G2" s="108"/>
      <c r="H2" s="108"/>
    </row>
    <row r="3" spans="2:14" x14ac:dyDescent="0.25">
      <c r="B3" s="21" t="s">
        <v>19</v>
      </c>
      <c r="C3" s="50">
        <f>'Výpočet výživného'!C6</f>
        <v>45000</v>
      </c>
      <c r="D3" s="11" t="s">
        <v>60</v>
      </c>
      <c r="E3" s="17"/>
    </row>
    <row r="4" spans="2:14" x14ac:dyDescent="0.25">
      <c r="B4" s="20" t="s">
        <v>20</v>
      </c>
      <c r="C4" s="23">
        <v>0</v>
      </c>
      <c r="D4" s="18"/>
      <c r="E4" s="17"/>
    </row>
    <row r="5" spans="2:14" x14ac:dyDescent="0.25">
      <c r="B5" s="16" t="s">
        <v>21</v>
      </c>
      <c r="C5" s="13">
        <v>4860</v>
      </c>
      <c r="D5" s="11"/>
    </row>
    <row r="6" spans="2:14" x14ac:dyDescent="0.25">
      <c r="B6" s="16" t="s">
        <v>22</v>
      </c>
      <c r="C6" s="13">
        <v>14680</v>
      </c>
      <c r="D6" s="11"/>
    </row>
    <row r="7" spans="2:14" ht="15.75" thickBot="1" x14ac:dyDescent="0.3">
      <c r="B7" s="19" t="s">
        <v>23</v>
      </c>
      <c r="C7" s="22" t="s">
        <v>24</v>
      </c>
      <c r="D7" s="18"/>
      <c r="E7" s="17"/>
    </row>
    <row r="8" spans="2:14" x14ac:dyDescent="0.25">
      <c r="B8" s="16" t="s">
        <v>25</v>
      </c>
      <c r="C8" s="13">
        <f>((C5+C6)/3)*2</f>
        <v>13026.666666666666</v>
      </c>
      <c r="D8" s="11" t="s">
        <v>34</v>
      </c>
    </row>
    <row r="9" spans="2:14" x14ac:dyDescent="0.25">
      <c r="B9" s="16" t="s">
        <v>26</v>
      </c>
      <c r="C9" s="13">
        <f>IF((C3-C8)-((C5+C6)*C15)&gt;0,(C3-C8)-((C5+C6)*C15),0)</f>
        <v>2663.3333333333358</v>
      </c>
      <c r="D9" s="11" t="s">
        <v>33</v>
      </c>
    </row>
    <row r="10" spans="2:14" x14ac:dyDescent="0.25">
      <c r="B10" s="15" t="s">
        <v>27</v>
      </c>
      <c r="C10" s="13">
        <f>IF((C3-C8)&gt;((C5+C6)*C15),(((C5+C6)*C15)*IF(C7="ANO",0.6667,0.3334))+C9,((C3-C8)*IF(C7="ANO",0.6667,0.3334))+C9)</f>
        <v>22204.310333333335</v>
      </c>
      <c r="D10" s="11" t="s">
        <v>32</v>
      </c>
    </row>
    <row r="11" spans="2:14" x14ac:dyDescent="0.25">
      <c r="B11" s="14" t="s">
        <v>28</v>
      </c>
      <c r="C11" s="13">
        <f>IF(C9=0,C10/2,((C5+C6)*C15)/3)</f>
        <v>9770</v>
      </c>
      <c r="D11" s="11" t="s">
        <v>32</v>
      </c>
    </row>
    <row r="12" spans="2:14" x14ac:dyDescent="0.25">
      <c r="B12" s="14" t="s">
        <v>29</v>
      </c>
      <c r="C12" s="13">
        <f>C11+C9</f>
        <v>12433.333333333336</v>
      </c>
      <c r="D12" s="11" t="s">
        <v>32</v>
      </c>
      <c r="N12" s="10"/>
    </row>
    <row r="13" spans="2:14" ht="15.75" thickBot="1" x14ac:dyDescent="0.3">
      <c r="B13" s="12" t="s">
        <v>30</v>
      </c>
      <c r="C13" s="24">
        <f>ROUNDDOWN(IF((C3-C10)&gt;C3,C3,C3-C10),0)</f>
        <v>22795</v>
      </c>
      <c r="D13" s="11" t="s">
        <v>32</v>
      </c>
      <c r="N13" s="10"/>
    </row>
    <row r="14" spans="2:14" ht="15.75" thickBot="1" x14ac:dyDescent="0.3">
      <c r="B14" s="9"/>
    </row>
    <row r="15" spans="2:14" ht="15.75" thickBot="1" x14ac:dyDescent="0.3">
      <c r="B15" s="8" t="s">
        <v>31</v>
      </c>
      <c r="C15" s="7">
        <v>1.5</v>
      </c>
    </row>
    <row r="17" spans="3:8" x14ac:dyDescent="0.25">
      <c r="C17" s="6"/>
      <c r="D17" s="6"/>
    </row>
    <row r="21" spans="3:8" x14ac:dyDescent="0.25">
      <c r="D21" s="5"/>
      <c r="E21" s="5"/>
      <c r="F21" s="5"/>
      <c r="G21" s="5"/>
      <c r="H21" s="5"/>
    </row>
    <row r="22" spans="3:8" x14ac:dyDescent="0.25">
      <c r="D22" s="5"/>
      <c r="E22" s="5"/>
      <c r="F22" s="5"/>
      <c r="G22" s="5"/>
      <c r="H22" s="5"/>
    </row>
    <row r="23" spans="3:8" x14ac:dyDescent="0.25">
      <c r="D23" s="5"/>
      <c r="E23" s="5"/>
      <c r="F23" s="5"/>
      <c r="G23" s="5"/>
      <c r="H23" s="5"/>
    </row>
    <row r="24" spans="3:8" x14ac:dyDescent="0.25">
      <c r="D24" s="5"/>
      <c r="E24" s="5"/>
      <c r="F24" s="5"/>
      <c r="G24" s="5"/>
      <c r="H24" s="5"/>
    </row>
    <row r="25" spans="3:8" x14ac:dyDescent="0.25">
      <c r="D25" s="5"/>
      <c r="E25" s="5"/>
      <c r="F25" s="5"/>
      <c r="G25" s="5"/>
      <c r="H25" s="5"/>
    </row>
    <row r="26" spans="3:8" x14ac:dyDescent="0.25">
      <c r="D26" s="5"/>
      <c r="E26" s="5"/>
      <c r="F26" s="5"/>
      <c r="G26" s="5"/>
      <c r="H26" s="5"/>
    </row>
    <row r="27" spans="3:8" x14ac:dyDescent="0.25">
      <c r="D27" s="5"/>
      <c r="E27" s="5"/>
      <c r="F27" s="5"/>
      <c r="G27" s="5"/>
      <c r="H27" s="5"/>
    </row>
    <row r="28" spans="3:8" x14ac:dyDescent="0.25">
      <c r="D28" s="5"/>
      <c r="E28" s="5"/>
      <c r="F28" s="5"/>
      <c r="G28" s="5"/>
      <c r="H28" s="5"/>
    </row>
    <row r="29" spans="3:8" x14ac:dyDescent="0.25">
      <c r="D29" s="5"/>
      <c r="E29" s="5"/>
      <c r="F29" s="5"/>
      <c r="G29" s="5"/>
      <c r="H29" s="5"/>
    </row>
  </sheetData>
  <sheetProtection algorithmName="SHA-512" hashValue="D8GzreCQ0o3DgG+C3xuVuPFkYrsomZ0oArS45XNyOKoWfs/HL2UMT94Bcpgo1hQti0WlFhqAhg04PAttV3Z6AQ==" saltValue="iyQ+P+oD+z+zDNFaWPWwVg==" spinCount="100000" sheet="1" objects="1" scenarios="1"/>
  <mergeCells count="1">
    <mergeCell ref="B2:H2"/>
  </mergeCells>
  <conditionalFormatting sqref="C10:C12">
    <cfRule type="cellIs" dxfId="0" priority="1" operator="lessThan">
      <formula>0</formula>
    </cfRule>
  </conditionalFormatting>
  <dataValidations disablePrompts="1" count="1">
    <dataValidation type="list" allowBlank="1" showInputMessage="1" showErrorMessage="1" sqref="C7" xr:uid="{00000000-0002-0000-0100-000000000000}">
      <formula1>"Ne, Ano"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FDACB-D1A9-499B-BBCD-68293D62FECF}">
  <dimension ref="A2:D3"/>
  <sheetViews>
    <sheetView workbookViewId="0"/>
  </sheetViews>
  <sheetFormatPr defaultRowHeight="15" x14ac:dyDescent="0.25"/>
  <sheetData>
    <row r="2" spans="1:4" x14ac:dyDescent="0.25">
      <c r="A2" t="s">
        <v>13</v>
      </c>
    </row>
    <row r="3" spans="1:4" x14ac:dyDescent="0.25">
      <c r="A3">
        <v>1</v>
      </c>
      <c r="B3">
        <v>2</v>
      </c>
      <c r="C3">
        <v>3</v>
      </c>
      <c r="D3" t="s">
        <v>11</v>
      </c>
    </row>
  </sheetData>
  <sheetProtection algorithmName="SHA-512" hashValue="BGO3NnffUDrKrEfPDPr9VEe9MOAuLgYkZfSDanCsVchKIVfhSc7K9TXJCFT9+DlbUKti0cMVZnZ7YxEvFKsJnA==" saltValue="Be+zcLaN22RcCYESts/c9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Výpočet výživného</vt:lpstr>
      <vt:lpstr>Tabulka výživného</vt:lpstr>
      <vt:lpstr>Kontrolní částka</vt:lpstr>
      <vt:lpstr>Pomocné výpočty</vt:lpstr>
      <vt:lpstr>'Tabulka výživného'!_ftn1</vt:lpstr>
    </vt:vector>
  </TitlesOfParts>
  <Company>Ministerstvo spravedlnosti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Czinege Matěj</dc:creator>
  <cp:lastModifiedBy>Matěj Czinege</cp:lastModifiedBy>
  <dcterms:created xsi:type="dcterms:W3CDTF">2021-11-25T08:24:40Z</dcterms:created>
  <dcterms:modified xsi:type="dcterms:W3CDTF">2025-03-12T09:13:43Z</dcterms:modified>
</cp:coreProperties>
</file>